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hdono.sharepoint.com/sites/LP2023-2026-Regnskap/Delte dokumenter/Regnskap/Regnskap 2024/Tertialrapportering/"/>
    </mc:Choice>
  </mc:AlternateContent>
  <xr:revisionPtr revIDLastSave="373" documentId="8_{E0DD29B9-25FB-4967-902C-4C9AD7DF0D2B}" xr6:coauthVersionLast="47" xr6:coauthVersionMax="47" xr10:uidLastSave="{93D6588A-D746-47B5-A713-58D1DB70BF1A}"/>
  <bookViews>
    <workbookView xWindow="-110" yWindow="-110" windowWidth="19420" windowHeight="10420" activeTab="1" xr2:uid="{00000000-000D-0000-FFFF-FFFF00000000}"/>
  </bookViews>
  <sheets>
    <sheet name="Rapportering resultat 2024" sheetId="2" r:id="rId1"/>
    <sheet name="Kontantstrømsprognose 2024" sheetId="3" r:id="rId2"/>
  </sheets>
  <externalReferences>
    <externalReference r:id="rId3"/>
  </externalReferences>
  <definedNames>
    <definedName name="AM">[1]Vedlikehold!$A$3:$A$6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2" l="1"/>
  <c r="H21" i="2" l="1"/>
  <c r="H27" i="2" s="1"/>
  <c r="O15" i="3"/>
  <c r="D28" i="2"/>
  <c r="F33" i="2" l="1"/>
  <c r="F32" i="2"/>
  <c r="E28" i="2"/>
  <c r="I28" i="2"/>
  <c r="F25" i="2"/>
  <c r="G25" i="2" s="1"/>
  <c r="F26" i="2"/>
  <c r="G26" i="2" s="1"/>
  <c r="F34" i="2" l="1"/>
  <c r="H28" i="2" l="1"/>
  <c r="N8" i="3" l="1"/>
  <c r="D10" i="3"/>
  <c r="E10" i="3"/>
  <c r="F10" i="3"/>
  <c r="G10" i="3"/>
  <c r="H10" i="3"/>
  <c r="I10" i="3"/>
  <c r="J10" i="3"/>
  <c r="K10" i="3"/>
  <c r="L10" i="3"/>
  <c r="M10" i="3"/>
  <c r="N10" i="3"/>
  <c r="C10" i="3"/>
  <c r="D8" i="3"/>
  <c r="D15" i="3" s="1"/>
  <c r="E8" i="3"/>
  <c r="E15" i="3" s="1"/>
  <c r="F8" i="3"/>
  <c r="G8" i="3"/>
  <c r="H8" i="3"/>
  <c r="I8" i="3"/>
  <c r="J8" i="3"/>
  <c r="K8" i="3"/>
  <c r="L8" i="3"/>
  <c r="C8" i="3"/>
  <c r="C15" i="3" s="1"/>
  <c r="C17" i="3" s="1"/>
  <c r="D16" i="3" s="1"/>
  <c r="N13" i="3"/>
  <c r="D13" i="3"/>
  <c r="E13" i="3"/>
  <c r="F13" i="3"/>
  <c r="G13" i="3"/>
  <c r="H13" i="3"/>
  <c r="I13" i="3"/>
  <c r="J13" i="3"/>
  <c r="K13" i="3"/>
  <c r="L13" i="3"/>
  <c r="M13" i="3"/>
  <c r="C13" i="3"/>
  <c r="O13" i="3" s="1"/>
  <c r="O12" i="3"/>
  <c r="O11" i="3"/>
  <c r="O10" i="3"/>
  <c r="O9" i="3"/>
  <c r="O7" i="3"/>
  <c r="O6" i="3"/>
  <c r="O5" i="3"/>
  <c r="I15" i="3" l="1"/>
  <c r="H15" i="3"/>
  <c r="L15" i="3"/>
  <c r="K15" i="3"/>
  <c r="D17" i="3"/>
  <c r="E16" i="3" s="1"/>
  <c r="E17" i="3" s="1"/>
  <c r="F16" i="3" s="1"/>
  <c r="J15" i="3"/>
  <c r="G15" i="3"/>
  <c r="F15" i="3"/>
  <c r="N15" i="3"/>
  <c r="F17" i="3" l="1"/>
  <c r="G16" i="3" s="1"/>
  <c r="G17" i="3" s="1"/>
  <c r="H16" i="3" s="1"/>
  <c r="H17" i="3" s="1"/>
  <c r="I16" i="3" s="1"/>
  <c r="I17" i="3" s="1"/>
  <c r="J16" i="3" s="1"/>
  <c r="J17" i="3" s="1"/>
  <c r="K16" i="3" s="1"/>
  <c r="K17" i="3" s="1"/>
  <c r="L16" i="3" s="1"/>
  <c r="L17" i="3" s="1"/>
  <c r="M16" i="3" s="1"/>
  <c r="I20" i="2"/>
  <c r="I21" i="2"/>
  <c r="J25" i="2" l="1"/>
  <c r="K25" i="2" s="1"/>
  <c r="J26" i="2"/>
  <c r="K26" i="2" s="1"/>
  <c r="F21" i="2"/>
  <c r="G21" i="2" s="1"/>
  <c r="J21" i="2"/>
  <c r="K21" i="2" s="1"/>
  <c r="F22" i="2"/>
  <c r="G22" i="2" s="1"/>
  <c r="J22" i="2"/>
  <c r="K22" i="2" s="1"/>
  <c r="F23" i="2"/>
  <c r="G23" i="2" s="1"/>
  <c r="J23" i="2"/>
  <c r="K23" i="2" s="1"/>
  <c r="F24" i="2"/>
  <c r="G24" i="2" s="1"/>
  <c r="J24" i="2"/>
  <c r="K24" i="2" s="1"/>
  <c r="F27" i="2"/>
  <c r="G27" i="2" s="1"/>
  <c r="J27" i="2"/>
  <c r="K27" i="2" s="1"/>
  <c r="K33" i="2"/>
  <c r="K32" i="2"/>
  <c r="G33" i="2"/>
  <c r="G32" i="2"/>
  <c r="I34" i="2"/>
  <c r="I14" i="2"/>
  <c r="J34" i="2"/>
  <c r="J20" i="2"/>
  <c r="K20" i="2" s="1"/>
  <c r="J19" i="2"/>
  <c r="K19" i="2" s="1"/>
  <c r="J18" i="2"/>
  <c r="K18" i="2" s="1"/>
  <c r="J17" i="2"/>
  <c r="K17" i="2" s="1"/>
  <c r="J16" i="2"/>
  <c r="J13" i="2"/>
  <c r="K13" i="2" s="1"/>
  <c r="J12" i="2"/>
  <c r="K12" i="2" s="1"/>
  <c r="K16" i="2" l="1"/>
  <c r="J28" i="2"/>
  <c r="K28" i="2" s="1"/>
  <c r="K34" i="2"/>
  <c r="I30" i="2"/>
  <c r="I36" i="2" s="1"/>
  <c r="F20" i="2" l="1"/>
  <c r="G20" i="2" s="1"/>
  <c r="F19" i="2"/>
  <c r="G19" i="2" s="1"/>
  <c r="F18" i="2"/>
  <c r="G18" i="2" s="1"/>
  <c r="F17" i="2"/>
  <c r="G17" i="2" s="1"/>
  <c r="F16" i="2"/>
  <c r="G16" i="2" s="1"/>
  <c r="F12" i="2"/>
  <c r="G12" i="2" s="1"/>
  <c r="F13" i="2"/>
  <c r="G13" i="2" s="1"/>
  <c r="F11" i="2"/>
  <c r="G11" i="2" s="1"/>
  <c r="F28" i="2" l="1"/>
  <c r="F14" i="2"/>
  <c r="D14" i="2"/>
  <c r="D34" i="2"/>
  <c r="F30" i="2" l="1"/>
  <c r="D30" i="2"/>
  <c r="D36" i="2" s="1"/>
  <c r="E14" i="2"/>
  <c r="G14" i="2" s="1"/>
  <c r="G28" i="2"/>
  <c r="E34" i="2"/>
  <c r="G34" i="2" s="1"/>
  <c r="F36" i="2" l="1"/>
  <c r="E30" i="2"/>
  <c r="E36" i="2" s="1"/>
  <c r="G36" i="2" l="1"/>
  <c r="G30" i="2"/>
  <c r="H34" i="2"/>
  <c r="O4" i="3" l="1"/>
  <c r="M8" i="3"/>
  <c r="M15" i="3" s="1"/>
  <c r="M17" i="3" l="1"/>
  <c r="N16" i="3" s="1"/>
  <c r="N17" i="3" s="1"/>
  <c r="O8" i="3"/>
  <c r="J11" i="2"/>
  <c r="K11" i="2" s="1"/>
  <c r="H14" i="2"/>
  <c r="H30" i="2" s="1"/>
  <c r="H36" i="2" s="1"/>
  <c r="J14" i="2" l="1"/>
  <c r="K14" i="2" l="1"/>
  <c r="J30" i="2"/>
  <c r="K30" i="2" l="1"/>
  <c r="J36" i="2"/>
  <c r="K3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Støre, Marianne Bidtnes</author>
    <author>atruud</author>
  </authors>
  <commentList>
    <comment ref="C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Støre, Marianne Bidtnes:</t>
        </r>
        <r>
          <rPr>
            <sz val="9"/>
            <color indexed="81"/>
            <rFont val="Tahoma"/>
            <family val="2"/>
          </rPr>
          <t xml:space="preserve">
Sett inn riktig periode</t>
        </r>
      </text>
    </comment>
    <comment ref="B13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Benyttes dersom resultatlinjer over ikke er tilstrekkelig
</t>
        </r>
      </text>
    </comment>
  </commentList>
</comments>
</file>

<file path=xl/sharedStrings.xml><?xml version="1.0" encoding="utf-8"?>
<sst xmlns="http://schemas.openxmlformats.org/spreadsheetml/2006/main" count="67" uniqueCount="65">
  <si>
    <t>tertial</t>
  </si>
  <si>
    <t>Rapporteringsmal nasjonale felleseide foretak</t>
  </si>
  <si>
    <t>Foretaksnavn:</t>
  </si>
  <si>
    <t>Resultat</t>
  </si>
  <si>
    <t>Tall i 1000 NOK</t>
  </si>
  <si>
    <t>Regnskap hittil</t>
  </si>
  <si>
    <t>Budsjett hittil</t>
  </si>
  <si>
    <t>Budsjettavvik hittil</t>
  </si>
  <si>
    <t>Årsprognose</t>
  </si>
  <si>
    <t>Årsbudsjett</t>
  </si>
  <si>
    <t>Avvik budsjett-prognose</t>
  </si>
  <si>
    <t>Kommentar</t>
  </si>
  <si>
    <t xml:space="preserve">Tilskudd fra RHF </t>
  </si>
  <si>
    <t>Andre inntekter</t>
  </si>
  <si>
    <t>Sum driftsinntekter</t>
  </si>
  <si>
    <t>Varekostnad/-forbruk</t>
  </si>
  <si>
    <t>Lønnskostnad</t>
  </si>
  <si>
    <t>Ordinære avskrivninger</t>
  </si>
  <si>
    <t>Nedskrivning</t>
  </si>
  <si>
    <t>Andre driftskostnader</t>
  </si>
  <si>
    <t>Sum driftskostnader</t>
  </si>
  <si>
    <t>Driftsresultat</t>
  </si>
  <si>
    <t>Finansinntekt (+)</t>
  </si>
  <si>
    <t>Finanskostnad (-)</t>
  </si>
  <si>
    <t>Sum finansposter</t>
  </si>
  <si>
    <t>Kontantstrømsprognose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</si>
  <si>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</si>
  <si>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</si>
  <si>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</si>
  <si>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</si>
  <si>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</si>
  <si>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</si>
  <si>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</si>
  <si>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</si>
  <si>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</si>
  <si>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</si>
  <si>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</si>
  <si>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</si>
  <si>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Avskrivinger og nedskrivinger</t>
  </si>
  <si>
    <t>Endring i omløpsmidler</t>
  </si>
  <si>
    <t>Endring i tidsavgrensinger</t>
  </si>
  <si>
    <t>Kontantstrøm fra drift</t>
  </si>
  <si>
    <t>Investeringer</t>
  </si>
  <si>
    <t>Kontantstrøm fra investeringer</t>
  </si>
  <si>
    <t>Langsiktige låneopptak</t>
  </si>
  <si>
    <t>Avdragsbetaling</t>
  </si>
  <si>
    <t>Kontantstrøm fra Finansiering</t>
  </si>
  <si>
    <t>Total endring kontantstrøm</t>
  </si>
  <si>
    <t>IB likviditetsbeholdning</t>
  </si>
  <si>
    <t>alle tall i hele tusen kroner</t>
  </si>
  <si>
    <t>UB likviditetsbeholdning i 2024</t>
  </si>
  <si>
    <t>Totalt i 2024</t>
  </si>
  <si>
    <t>- herav husleie, renhold mm</t>
  </si>
  <si>
    <t>- herav energikostnader</t>
  </si>
  <si>
    <t>- herav konsulenter, eksterne tjenester</t>
  </si>
  <si>
    <t>- herav møte- og reisekostnader</t>
  </si>
  <si>
    <t>- herav øvrige driftskostnader</t>
  </si>
  <si>
    <t xml:space="preserve">Økonomirapportering pr </t>
  </si>
  <si>
    <t>Helsetjenestens diftsorganisasjon for nødnett HF</t>
  </si>
  <si>
    <t>- herav lisenskostnader</t>
  </si>
  <si>
    <t xml:space="preserve">- herav mva andel til kommuner </t>
  </si>
  <si>
    <t xml:space="preserve">Underforbruk mot budsjett da budsjetterte kostander er bokført på telefoni. </t>
  </si>
  <si>
    <t>Husleie og renhold er under budsjett grunnet overbudsjettering.</t>
  </si>
  <si>
    <t>Personalkostnader er under budsjett som følge av utsatte rekrutteringer fra 2023 samt forsinkede rekrutteringer i 2024 . Etter planen vil alle budsjetterte årsverk være besatt innen utgangen av 2024.</t>
  </si>
  <si>
    <t>Avskrivninger er under budsjett grunnet forsinkede investeringer.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</si>
</sst>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9">
    <xf numFmtId="0" fontId="0" fillId="0" borderId="0"/>
    <xf numFmtId="0" fontId="8" fillId="0" borderId="0"/>
    <xf numFmtId="165" fontId="10" fillId="0" borderId="0" applyFont="0" applyFill="0" applyBorder="0" applyAlignment="0" applyProtection="0"/>
    <xf numFmtId="0" fontId="11" fillId="0" borderId="0"/>
    <xf numFmtId="9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8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0" fillId="4" borderId="0" xfId="0" applyFill="1"/>
    <xf numFmtId="0" fontId="1" fillId="4" borderId="0" xfId="0" applyFont="1" applyFill="1"/>
    <xf numFmtId="0" fontId="1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0" fillId="0" borderId="0" xfId="0" applyNumberFormat="1"/>
    <xf numFmtId="164" fontId="0" fillId="5" borderId="2" xfId="0" applyNumberFormat="1" applyFill="1" applyBorder="1"/>
    <xf numFmtId="164" fontId="0" fillId="5" borderId="3" xfId="0" applyNumberFormat="1" applyFill="1" applyBorder="1"/>
    <xf numFmtId="164" fontId="7" fillId="0" borderId="0" xfId="0" applyNumberFormat="1" applyFont="1"/>
    <xf numFmtId="0" fontId="7" fillId="0" borderId="0" xfId="0" applyFont="1"/>
    <xf numFmtId="164" fontId="1" fillId="0" borderId="4" xfId="0" applyNumberFormat="1" applyFont="1" applyBorder="1"/>
    <xf numFmtId="38" fontId="9" fillId="0" borderId="0" xfId="1" applyNumberFormat="1" applyFont="1"/>
    <xf numFmtId="164" fontId="1" fillId="0" borderId="0" xfId="0" applyNumberFormat="1" applyFont="1"/>
    <xf numFmtId="164" fontId="1" fillId="0" borderId="5" xfId="0" applyNumberFormat="1" applyFont="1" applyBorder="1"/>
    <xf numFmtId="166" fontId="8" fillId="0" borderId="0" xfId="2" applyNumberFormat="1" applyFont="1" applyFill="1" applyBorder="1" applyAlignment="1" applyProtection="1">
      <alignment wrapText="1"/>
    </xf>
    <xf numFmtId="0" fontId="10" fillId="0" borderId="0" xfId="3" applyFont="1"/>
    <xf numFmtId="166" fontId="12" fillId="0" borderId="0" xfId="2" applyNumberFormat="1" applyFont="1" applyFill="1" applyBorder="1" applyAlignment="1" applyProtection="1">
      <alignment horizontal="left"/>
    </xf>
    <xf numFmtId="38" fontId="9" fillId="0" borderId="0" xfId="1" applyNumberFormat="1" applyFont="1" applyAlignment="1">
      <alignment wrapText="1"/>
    </xf>
    <xf numFmtId="164" fontId="1" fillId="0" borderId="6" xfId="0" applyNumberFormat="1" applyFont="1" applyBorder="1"/>
    <xf numFmtId="0" fontId="0" fillId="0" borderId="4" xfId="0" applyBorder="1"/>
    <xf numFmtId="38" fontId="13" fillId="0" borderId="0" xfId="1" quotePrefix="1" applyNumberFormat="1" applyFont="1" applyAlignment="1">
      <alignment wrapText="1"/>
    </xf>
    <xf numFmtId="164" fontId="0" fillId="0" borderId="2" xfId="0" applyNumberFormat="1" applyBorder="1"/>
    <xf numFmtId="164" fontId="0" fillId="0" borderId="3" xfId="0" applyNumberFormat="1" applyBorder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164" fontId="16" fillId="0" borderId="2" xfId="0" applyNumberFormat="1" applyFont="1" applyBorder="1" applyAlignment="1">
      <alignment horizontal="left"/>
    </xf>
    <xf numFmtId="164" fontId="17" fillId="0" borderId="4" xfId="0" applyNumberFormat="1" applyFont="1" applyBorder="1" applyAlignment="1">
      <alignment horizontal="left"/>
    </xf>
    <xf numFmtId="164" fontId="16" fillId="0" borderId="0" xfId="0" applyNumberFormat="1" applyFont="1" applyAlignment="1">
      <alignment horizontal="left"/>
    </xf>
    <xf numFmtId="164" fontId="17" fillId="0" borderId="7" xfId="0" applyNumberFormat="1" applyFont="1" applyBorder="1" applyAlignment="1">
      <alignment horizontal="left"/>
    </xf>
    <xf numFmtId="164" fontId="1" fillId="0" borderId="7" xfId="0" applyNumberFormat="1" applyFont="1" applyBorder="1"/>
    <xf numFmtId="164" fontId="17" fillId="0" borderId="5" xfId="0" applyNumberFormat="1" applyFont="1" applyBorder="1" applyAlignment="1">
      <alignment horizontal="left"/>
    </xf>
    <xf numFmtId="38" fontId="13" fillId="0" borderId="0" xfId="1" applyNumberFormat="1" applyFont="1"/>
    <xf numFmtId="0" fontId="6" fillId="0" borderId="1" xfId="0" applyFont="1" applyBorder="1" applyAlignment="1">
      <alignment horizontal="center" wrapText="1"/>
    </xf>
    <xf numFmtId="0" fontId="1" fillId="3" borderId="0" xfId="0" applyFont="1" applyFill="1"/>
    <xf numFmtId="9" fontId="16" fillId="0" borderId="2" xfId="4" applyFont="1" applyFill="1" applyBorder="1" applyAlignment="1">
      <alignment horizontal="right"/>
    </xf>
    <xf numFmtId="9" fontId="16" fillId="0" borderId="3" xfId="4" applyFont="1" applyFill="1" applyBorder="1" applyAlignment="1">
      <alignment horizontal="right"/>
    </xf>
    <xf numFmtId="9" fontId="17" fillId="0" borderId="4" xfId="4" applyFont="1" applyFill="1" applyBorder="1" applyAlignment="1">
      <alignment horizontal="right"/>
    </xf>
    <xf numFmtId="9" fontId="16" fillId="0" borderId="0" xfId="4" applyFont="1" applyFill="1" applyAlignment="1">
      <alignment horizontal="right"/>
    </xf>
    <xf numFmtId="9" fontId="16" fillId="0" borderId="0" xfId="4" applyFont="1" applyFill="1" applyBorder="1" applyAlignment="1">
      <alignment horizontal="right"/>
    </xf>
    <xf numFmtId="9" fontId="17" fillId="0" borderId="5" xfId="4" applyFont="1" applyFill="1" applyBorder="1" applyAlignment="1">
      <alignment horizontal="right"/>
    </xf>
    <xf numFmtId="9" fontId="16" fillId="0" borderId="0" xfId="4" applyFont="1" applyBorder="1" applyAlignment="1">
      <alignment horizontal="right"/>
    </xf>
    <xf numFmtId="9" fontId="17" fillId="0" borderId="6" xfId="4" applyFont="1" applyFill="1" applyBorder="1" applyAlignment="1">
      <alignment horizontal="right"/>
    </xf>
    <xf numFmtId="0" fontId="18" fillId="2" borderId="0" xfId="0" applyFont="1" applyFill="1"/>
    <xf numFmtId="0" fontId="19" fillId="2" borderId="0" xfId="0" applyFont="1" applyFill="1"/>
    <xf numFmtId="0" fontId="0" fillId="6" borderId="0" xfId="0" applyFill="1" applyAlignment="1">
      <alignment horizontal="left"/>
    </xf>
    <xf numFmtId="0" fontId="2" fillId="2" borderId="0" xfId="0" applyFont="1" applyFill="1" applyAlignment="1">
      <alignment horizontal="center"/>
    </xf>
    <xf numFmtId="164" fontId="0" fillId="0" borderId="0" xfId="0" applyNumberForma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1" fillId="0" borderId="8" xfId="0" applyFont="1" applyBorder="1"/>
    <xf numFmtId="0" fontId="0" fillId="0" borderId="8" xfId="0" applyBorder="1"/>
    <xf numFmtId="0" fontId="1" fillId="0" borderId="9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166" fontId="0" fillId="0" borderId="4" xfId="8" applyNumberFormat="1" applyFont="1" applyFill="1" applyBorder="1"/>
    <xf numFmtId="166" fontId="0" fillId="4" borderId="11" xfId="8" applyNumberFormat="1" applyFont="1" applyFill="1" applyBorder="1"/>
    <xf numFmtId="166" fontId="0" fillId="0" borderId="0" xfId="8" applyNumberFormat="1" applyFont="1" applyFill="1" applyBorder="1"/>
    <xf numFmtId="166" fontId="0" fillId="4" borderId="12" xfId="8" applyNumberFormat="1" applyFont="1" applyFill="1" applyBorder="1"/>
    <xf numFmtId="166" fontId="0" fillId="4" borderId="0" xfId="8" applyNumberFormat="1" applyFont="1" applyFill="1" applyBorder="1"/>
    <xf numFmtId="0" fontId="1" fillId="4" borderId="9" xfId="0" applyFont="1" applyFill="1" applyBorder="1"/>
    <xf numFmtId="166" fontId="0" fillId="4" borderId="9" xfId="8" applyNumberFormat="1" applyFont="1" applyFill="1" applyBorder="1"/>
    <xf numFmtId="166" fontId="0" fillId="4" borderId="13" xfId="8" applyNumberFormat="1" applyFont="1" applyFill="1" applyBorder="1"/>
    <xf numFmtId="166" fontId="0" fillId="0" borderId="8" xfId="8" applyNumberFormat="1" applyFont="1" applyFill="1" applyBorder="1"/>
    <xf numFmtId="166" fontId="0" fillId="4" borderId="0" xfId="8" applyNumberFormat="1" applyFont="1" applyFill="1"/>
    <xf numFmtId="166" fontId="0" fillId="4" borderId="14" xfId="8" applyNumberFormat="1" applyFont="1" applyFill="1" applyBorder="1"/>
    <xf numFmtId="0" fontId="1" fillId="4" borderId="8" xfId="0" applyFont="1" applyFill="1" applyBorder="1"/>
    <xf numFmtId="166" fontId="0" fillId="4" borderId="8" xfId="8" applyNumberFormat="1" applyFont="1" applyFill="1" applyBorder="1"/>
    <xf numFmtId="166" fontId="0" fillId="4" borderId="15" xfId="8" applyNumberFormat="1" applyFont="1" applyFill="1" applyBorder="1"/>
    <xf numFmtId="0" fontId="22" fillId="0" borderId="0" xfId="0" applyFont="1"/>
    <xf numFmtId="0" fontId="23" fillId="0" borderId="0" xfId="0" applyFont="1"/>
    <xf numFmtId="166" fontId="0" fillId="0" borderId="0" xfId="0" applyNumberFormat="1"/>
    <xf numFmtId="3" fontId="24" fillId="7" borderId="16" xfId="0" applyNumberFormat="1" applyFont="1" applyFill="1" applyBorder="1"/>
    <xf numFmtId="164" fontId="6" fillId="0" borderId="0" xfId="0" applyNumberFormat="1" applyFont="1" applyAlignment="1">
      <alignment horizontal="center" wrapText="1"/>
    </xf>
    <xf numFmtId="9" fontId="0" fillId="0" borderId="2" xfId="4" applyFont="1" applyFill="1" applyBorder="1"/>
    <xf numFmtId="167" fontId="0" fillId="0" borderId="0" xfId="8" applyNumberFormat="1" applyFont="1"/>
    <xf numFmtId="164" fontId="25" fillId="0" borderId="0" xfId="0" applyNumberFormat="1" applyFont="1"/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</cellXfs>
  <cellStyles count="9">
    <cellStyle name="Comma 2" xfId="6" xr:uid="{00000000-0005-0000-0000-000000000000}"/>
    <cellStyle name="Comma 3 3" xfId="2" xr:uid="{00000000-0005-0000-0000-000001000000}"/>
    <cellStyle name="Komma" xfId="8" builtinId="3"/>
    <cellStyle name="Normal" xfId="0" builtinId="0"/>
    <cellStyle name="Normal 2" xfId="5" xr:uid="{00000000-0005-0000-0000-000004000000}"/>
    <cellStyle name="Normal 2 2 2" xfId="1" xr:uid="{00000000-0005-0000-0000-000005000000}"/>
    <cellStyle name="Normal 4 2 2 2" xfId="3" xr:uid="{00000000-0005-0000-0000-000006000000}"/>
    <cellStyle name="Percent 2" xfId="7" xr:uid="{00000000-0005-0000-0000-000007000000}"/>
    <cellStyle name="Pros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kt\data\1.6.2.%20Finans\2015\&#216;LP%202016-2019\Controlling\Leveranser%20fra%20HF\APO%20&#216;LP%202016-2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iledning i bruk"/>
      <sheetName val="Analyse Finans"/>
      <sheetName val="Resultat"/>
      <sheetName val="Kontantstrøm"/>
      <sheetName val="Investeringsrapport"/>
      <sheetName val="Balanserapport"/>
      <sheetName val="1.Input likv"/>
      <sheetName val="2.Input AM"/>
      <sheetName val="3.Input Avskr."/>
      <sheetName val="4.Input salg AM"/>
      <sheetName val="5.Input annet"/>
      <sheetName val="6.Finansposter"/>
      <sheetName val="7.Lange lån"/>
      <sheetName val="8.Utsatt inntekt"/>
      <sheetName val="9.Kapitalisere AUU"/>
      <sheetName val="10.MTU"/>
      <sheetName val="11.Eiendom"/>
      <sheetName val="12.Finansiell leasing"/>
      <sheetName val="Vedlikehold"/>
      <sheetName val="Styringsmå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Immaterielle eiendeler</v>
          </cell>
        </row>
        <row r="4">
          <cell r="A4" t="str">
            <v>Tomter, bygninger og annen fast eiendom</v>
          </cell>
        </row>
        <row r="5">
          <cell r="A5" t="str">
            <v>Medisinskteknisk utstyr, Inventar, transportmidler og lignende</v>
          </cell>
        </row>
        <row r="6">
          <cell r="A6" t="str">
            <v>Anlegg under utførelse</v>
          </cell>
        </row>
      </sheetData>
      <sheetData sheetId="1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AC73"/>
  <sheetViews>
    <sheetView showGridLines="0" topLeftCell="A13" zoomScale="110" zoomScaleNormal="110" workbookViewId="0">
      <selection activeCell="L28" sqref="L28"/>
    </sheetView>
  </sheetViews>
  <sheetFormatPr baseColWidth="10" defaultColWidth="11.453125" defaultRowHeight="14.5" x14ac:dyDescent="0.35"/>
  <cols>
    <col min="1" max="1" width="4.54296875" customWidth="1"/>
    <col min="2" max="2" width="36.26953125" customWidth="1"/>
    <col min="3" max="3" width="8.7265625" customWidth="1"/>
    <col min="4" max="4" width="11.453125" customWidth="1"/>
    <col min="6" max="6" width="9.7265625" style="31" customWidth="1"/>
    <col min="7" max="7" width="11.26953125" style="31" customWidth="1"/>
    <col min="8" max="9" width="13.26953125" customWidth="1"/>
    <col min="10" max="10" width="15.1796875" customWidth="1"/>
    <col min="11" max="11" width="19.26953125" bestFit="1" customWidth="1"/>
    <col min="12" max="12" width="4.7265625" customWidth="1"/>
    <col min="13" max="13" width="90.26953125" customWidth="1"/>
    <col min="16" max="16" width="41.26953125" bestFit="1" customWidth="1"/>
  </cols>
  <sheetData>
    <row r="1" spans="1:13" s="4" customFormat="1" ht="18.5" x14ac:dyDescent="0.45">
      <c r="A1" s="3"/>
      <c r="F1" s="30"/>
      <c r="G1" s="30"/>
    </row>
    <row r="2" spans="1:13" s="2" customFormat="1" ht="26" x14ac:dyDescent="0.6">
      <c r="A2" s="1" t="s">
        <v>57</v>
      </c>
      <c r="C2" s="52">
        <v>2</v>
      </c>
      <c r="D2" s="1" t="s">
        <v>0</v>
      </c>
      <c r="E2" s="1">
        <v>2024</v>
      </c>
      <c r="F2" s="29"/>
      <c r="G2" s="50"/>
      <c r="I2" s="49"/>
    </row>
    <row r="3" spans="1:13" s="4" customFormat="1" ht="18.5" x14ac:dyDescent="0.45">
      <c r="A3" s="3" t="s">
        <v>1</v>
      </c>
      <c r="F3" s="30"/>
      <c r="G3" s="30"/>
    </row>
    <row r="5" spans="1:13" x14ac:dyDescent="0.35">
      <c r="B5" t="s">
        <v>2</v>
      </c>
      <c r="C5" s="40" t="s">
        <v>58</v>
      </c>
      <c r="D5" s="40"/>
      <c r="E5" s="40"/>
      <c r="F5" s="40"/>
      <c r="G5" s="40"/>
    </row>
    <row r="7" spans="1:13" x14ac:dyDescent="0.35">
      <c r="A7" s="5"/>
      <c r="B7" s="6" t="s">
        <v>3</v>
      </c>
      <c r="C7" s="6"/>
      <c r="D7" s="6"/>
      <c r="E7" s="5"/>
      <c r="F7" s="51"/>
      <c r="G7" s="51"/>
      <c r="H7" s="5"/>
      <c r="I7" s="5"/>
      <c r="M7" s="5"/>
    </row>
    <row r="8" spans="1:13" ht="8.25" customHeight="1" x14ac:dyDescent="0.35">
      <c r="B8" s="7"/>
      <c r="C8" s="7"/>
      <c r="D8" s="7"/>
    </row>
    <row r="9" spans="1:13" ht="29.5" thickBot="1" x14ac:dyDescent="0.4">
      <c r="B9" s="8" t="s">
        <v>4</v>
      </c>
      <c r="C9" s="8"/>
      <c r="D9" s="39" t="s">
        <v>5</v>
      </c>
      <c r="E9" s="39" t="s">
        <v>6</v>
      </c>
      <c r="F9" s="87" t="s">
        <v>7</v>
      </c>
      <c r="G9" s="87"/>
      <c r="H9" s="9" t="s">
        <v>8</v>
      </c>
      <c r="I9" s="9" t="s">
        <v>9</v>
      </c>
      <c r="J9" s="87" t="s">
        <v>10</v>
      </c>
      <c r="K9" s="87"/>
      <c r="L9" s="9"/>
      <c r="M9" s="10" t="s">
        <v>11</v>
      </c>
    </row>
    <row r="10" spans="1:13" ht="6.75" customHeight="1" x14ac:dyDescent="0.35"/>
    <row r="11" spans="1:13" x14ac:dyDescent="0.35">
      <c r="B11" s="11" t="s">
        <v>12</v>
      </c>
      <c r="C11" s="11"/>
      <c r="D11" s="12">
        <v>105209.27800000001</v>
      </c>
      <c r="E11" s="12">
        <v>110019.334</v>
      </c>
      <c r="F11" s="32">
        <f>+D11-E11</f>
        <v>-4810.0559999999969</v>
      </c>
      <c r="G11" s="41">
        <f>+IFERROR(F11/E11,0)</f>
        <v>-4.3720097414877979E-2</v>
      </c>
      <c r="H11" s="12">
        <v>148199.12064512141</v>
      </c>
      <c r="I11" s="12">
        <v>165029</v>
      </c>
      <c r="J11" s="32">
        <f>+H11-I11</f>
        <v>-16829.879354878591</v>
      </c>
      <c r="K11" s="41">
        <f>+IFERROR(J11/I11,0)</f>
        <v>-0.10198134482350733</v>
      </c>
      <c r="L11" s="83"/>
    </row>
    <row r="12" spans="1:13" x14ac:dyDescent="0.35">
      <c r="B12" s="11" t="s">
        <v>13</v>
      </c>
      <c r="C12" s="11"/>
      <c r="D12" s="12">
        <v>105291.15</v>
      </c>
      <c r="E12" s="12">
        <v>109268.77</v>
      </c>
      <c r="F12" s="32">
        <f t="shared" ref="F12:F13" si="0">+D12-E12</f>
        <v>-3977.6200000000099</v>
      </c>
      <c r="G12" s="41">
        <f t="shared" ref="G12:G13" si="1">+IFERROR(F12/E12,0)</f>
        <v>-3.6402166877141658E-2</v>
      </c>
      <c r="H12" s="13">
        <v>151484.99335487856</v>
      </c>
      <c r="I12" s="13">
        <v>168688.02499999999</v>
      </c>
      <c r="J12" s="32">
        <f t="shared" ref="J12:J13" si="2">+H12-I12</f>
        <v>-17203.031645121431</v>
      </c>
      <c r="K12" s="42">
        <f t="shared" ref="K12:K36" si="3">+IFERROR(J12/I12,0)</f>
        <v>-0.10198134482350737</v>
      </c>
      <c r="L12" s="83"/>
    </row>
    <row r="13" spans="1:13" x14ac:dyDescent="0.35">
      <c r="B13" s="14"/>
      <c r="C13" s="14"/>
      <c r="D13" s="13"/>
      <c r="E13" s="13"/>
      <c r="F13" s="32">
        <f t="shared" si="0"/>
        <v>0</v>
      </c>
      <c r="G13" s="41">
        <f t="shared" si="1"/>
        <v>0</v>
      </c>
      <c r="H13" s="13"/>
      <c r="I13" s="13"/>
      <c r="J13" s="32">
        <f t="shared" si="2"/>
        <v>0</v>
      </c>
      <c r="K13" s="42">
        <f t="shared" si="3"/>
        <v>0</v>
      </c>
      <c r="L13" s="28"/>
      <c r="M13" s="15"/>
    </row>
    <row r="14" spans="1:13" x14ac:dyDescent="0.35">
      <c r="B14" s="16" t="s">
        <v>14</v>
      </c>
      <c r="C14" s="16"/>
      <c r="D14" s="16">
        <f t="shared" ref="D14:E14" si="4">SUM(D11:D13)</f>
        <v>210500.42800000001</v>
      </c>
      <c r="E14" s="16">
        <f t="shared" si="4"/>
        <v>219288.10399999999</v>
      </c>
      <c r="F14" s="33">
        <f t="shared" ref="F14:I14" si="5">SUM(F11:F13)</f>
        <v>-8787.6760000000068</v>
      </c>
      <c r="G14" s="43">
        <f>+IFERROR(F14/E14,0)</f>
        <v>-4.0073655796668328E-2</v>
      </c>
      <c r="H14" s="16">
        <f t="shared" si="5"/>
        <v>299684.11399999994</v>
      </c>
      <c r="I14" s="16">
        <f t="shared" si="5"/>
        <v>333717.02500000002</v>
      </c>
      <c r="J14" s="33">
        <f t="shared" ref="J14" si="6">SUM(J11:J13)</f>
        <v>-34032.911000000022</v>
      </c>
      <c r="K14" s="43">
        <f t="shared" si="3"/>
        <v>-0.10198134482350733</v>
      </c>
      <c r="L14" s="16"/>
    </row>
    <row r="15" spans="1:13" x14ac:dyDescent="0.35">
      <c r="B15" s="11"/>
      <c r="C15" s="11"/>
      <c r="D15" s="11"/>
      <c r="E15" s="11"/>
      <c r="F15" s="34"/>
      <c r="G15" s="44"/>
      <c r="H15" s="11"/>
      <c r="I15" s="11"/>
      <c r="J15" s="34"/>
      <c r="K15" s="44"/>
      <c r="L15" s="11"/>
    </row>
    <row r="16" spans="1:13" x14ac:dyDescent="0.35">
      <c r="B16" s="11" t="s">
        <v>15</v>
      </c>
      <c r="C16" s="11"/>
      <c r="D16" s="12"/>
      <c r="E16" s="12"/>
      <c r="F16" s="32">
        <f t="shared" ref="F16:F20" si="7">+D16-E16</f>
        <v>0</v>
      </c>
      <c r="G16" s="41">
        <f t="shared" ref="G16:G20" si="8">+IFERROR(F16/E16,0)</f>
        <v>0</v>
      </c>
      <c r="H16" s="12"/>
      <c r="I16" s="12"/>
      <c r="J16" s="32">
        <f t="shared" ref="J16:J20" si="9">+H16-I16</f>
        <v>0</v>
      </c>
      <c r="K16" s="41">
        <f t="shared" si="3"/>
        <v>0</v>
      </c>
      <c r="L16" s="27"/>
      <c r="M16" s="17"/>
    </row>
    <row r="17" spans="2:29" ht="51" customHeight="1" x14ac:dyDescent="0.35">
      <c r="B17" s="11" t="s">
        <v>16</v>
      </c>
      <c r="C17" s="11"/>
      <c r="D17" s="12">
        <v>62136.7</v>
      </c>
      <c r="E17" s="12">
        <v>69325.539999999994</v>
      </c>
      <c r="F17" s="32">
        <f t="shared" si="7"/>
        <v>-7188.8399999999965</v>
      </c>
      <c r="G17" s="41">
        <f t="shared" si="8"/>
        <v>-0.1036968482322676</v>
      </c>
      <c r="H17" s="12">
        <v>98992.702999999994</v>
      </c>
      <c r="I17" s="12">
        <v>108684.75199999999</v>
      </c>
      <c r="J17" s="32">
        <f t="shared" si="9"/>
        <v>-9692.0489999999991</v>
      </c>
      <c r="K17" s="41">
        <f t="shared" si="3"/>
        <v>-8.917579349125257E-2</v>
      </c>
      <c r="L17" s="27"/>
      <c r="M17" s="85" t="s">
        <v>63</v>
      </c>
    </row>
    <row r="18" spans="2:29" x14ac:dyDescent="0.35">
      <c r="B18" s="11" t="s">
        <v>17</v>
      </c>
      <c r="C18" s="11"/>
      <c r="D18" s="12">
        <v>24895.174999999999</v>
      </c>
      <c r="E18" s="12">
        <v>27565.945</v>
      </c>
      <c r="F18" s="32">
        <f t="shared" si="7"/>
        <v>-2670.7700000000004</v>
      </c>
      <c r="G18" s="41">
        <f t="shared" si="8"/>
        <v>-9.688657508385802E-2</v>
      </c>
      <c r="H18" s="12">
        <v>38902.203999999998</v>
      </c>
      <c r="I18" s="12">
        <v>43430.83</v>
      </c>
      <c r="J18" s="32">
        <f t="shared" si="9"/>
        <v>-4528.6260000000038</v>
      </c>
      <c r="K18" s="41">
        <f t="shared" si="3"/>
        <v>-0.10427214953064456</v>
      </c>
      <c r="L18" s="27"/>
      <c r="M18" s="85" t="s">
        <v>64</v>
      </c>
    </row>
    <row r="19" spans="2:29" x14ac:dyDescent="0.35">
      <c r="B19" s="11" t="s">
        <v>18</v>
      </c>
      <c r="C19" s="11"/>
      <c r="D19" s="12"/>
      <c r="E19" s="12"/>
      <c r="F19" s="32">
        <f t="shared" si="7"/>
        <v>0</v>
      </c>
      <c r="G19" s="41">
        <f t="shared" si="8"/>
        <v>0</v>
      </c>
      <c r="H19" s="12"/>
      <c r="I19" s="12"/>
      <c r="J19" s="32">
        <f t="shared" si="9"/>
        <v>0</v>
      </c>
      <c r="K19" s="41">
        <f t="shared" si="3"/>
        <v>0</v>
      </c>
      <c r="L19" s="27"/>
      <c r="M19" s="85"/>
    </row>
    <row r="20" spans="2:29" x14ac:dyDescent="0.35">
      <c r="B20" s="11" t="s">
        <v>19</v>
      </c>
      <c r="C20" s="11"/>
      <c r="D20" s="12">
        <v>93046.914999999994</v>
      </c>
      <c r="E20" s="12">
        <v>113632.851</v>
      </c>
      <c r="F20" s="32">
        <f t="shared" si="7"/>
        <v>-20585.936000000002</v>
      </c>
      <c r="G20" s="41">
        <f t="shared" si="8"/>
        <v>-0.18116183672976754</v>
      </c>
      <c r="H20" s="12">
        <v>158236.20600000001</v>
      </c>
      <c r="I20" s="12">
        <f>218828.509-I18</f>
        <v>175397.679</v>
      </c>
      <c r="J20" s="32">
        <f t="shared" si="9"/>
        <v>-17161.472999999998</v>
      </c>
      <c r="K20" s="41">
        <f t="shared" si="3"/>
        <v>-9.7843216043924944E-2</v>
      </c>
      <c r="L20" s="27"/>
      <c r="M20" s="85"/>
    </row>
    <row r="21" spans="2:29" x14ac:dyDescent="0.35">
      <c r="B21" s="79" t="s">
        <v>52</v>
      </c>
      <c r="C21" s="11"/>
      <c r="D21" s="12">
        <v>11432.61</v>
      </c>
      <c r="E21" s="12">
        <v>12231.342000000001</v>
      </c>
      <c r="F21" s="32">
        <f t="shared" ref="F21:F27" si="10">+D21-E21</f>
        <v>-798.73199999999997</v>
      </c>
      <c r="G21" s="41">
        <f t="shared" ref="G21:G27" si="11">+IFERROR(F21/E21,0)</f>
        <v>-6.5302073967026669E-2</v>
      </c>
      <c r="H21" s="12">
        <f>17776.718-H22</f>
        <v>17193.474000000002</v>
      </c>
      <c r="I21" s="12">
        <f>19097.973-I22</f>
        <v>18347.013000000003</v>
      </c>
      <c r="J21" s="32">
        <f t="shared" ref="J21:J27" si="12">+H21-I21</f>
        <v>-1153.5390000000007</v>
      </c>
      <c r="K21" s="41">
        <f t="shared" ref="K21:K27" si="13">+IFERROR(J21/I21,0)</f>
        <v>-6.2873395249679095E-2</v>
      </c>
      <c r="L21" s="11"/>
      <c r="M21" s="85" t="s">
        <v>62</v>
      </c>
    </row>
    <row r="22" spans="2:29" x14ac:dyDescent="0.35">
      <c r="B22" s="79" t="s">
        <v>53</v>
      </c>
      <c r="C22" s="11"/>
      <c r="D22" s="12">
        <v>332.92399999999998</v>
      </c>
      <c r="E22" s="12">
        <v>500.64</v>
      </c>
      <c r="F22" s="32">
        <f t="shared" si="10"/>
        <v>-167.71600000000001</v>
      </c>
      <c r="G22" s="41">
        <f t="shared" si="11"/>
        <v>-0.33500319590923622</v>
      </c>
      <c r="H22" s="12">
        <v>583.24400000000003</v>
      </c>
      <c r="I22" s="12">
        <v>750.96</v>
      </c>
      <c r="J22" s="32">
        <f t="shared" si="12"/>
        <v>-167.71600000000001</v>
      </c>
      <c r="K22" s="41">
        <f t="shared" si="13"/>
        <v>-0.22333546393949077</v>
      </c>
      <c r="L22" s="11"/>
      <c r="M22" s="85"/>
    </row>
    <row r="23" spans="2:29" x14ac:dyDescent="0.35">
      <c r="B23" s="79" t="s">
        <v>54</v>
      </c>
      <c r="C23" s="11"/>
      <c r="D23" s="12">
        <v>13945.797</v>
      </c>
      <c r="E23" s="12">
        <v>22226.697</v>
      </c>
      <c r="F23" s="32">
        <f t="shared" si="10"/>
        <v>-8280.9</v>
      </c>
      <c r="G23" s="41">
        <f t="shared" si="11"/>
        <v>-0.37256547835245152</v>
      </c>
      <c r="H23" s="12">
        <v>28762.954000000002</v>
      </c>
      <c r="I23" s="12">
        <v>32250.427</v>
      </c>
      <c r="J23" s="32">
        <f t="shared" si="12"/>
        <v>-3487.4729999999981</v>
      </c>
      <c r="K23" s="41">
        <f t="shared" si="13"/>
        <v>-0.10813726590348705</v>
      </c>
      <c r="L23" s="11"/>
      <c r="M23" s="85"/>
    </row>
    <row r="24" spans="2:29" x14ac:dyDescent="0.35">
      <c r="B24" s="79" t="s">
        <v>55</v>
      </c>
      <c r="C24" s="11"/>
      <c r="D24" s="12">
        <v>3405.857</v>
      </c>
      <c r="E24" s="12">
        <v>4919.0119999999997</v>
      </c>
      <c r="F24" s="32">
        <f t="shared" si="10"/>
        <v>-1513.1549999999997</v>
      </c>
      <c r="G24" s="41">
        <f t="shared" si="11"/>
        <v>-0.3076136020810683</v>
      </c>
      <c r="H24" s="12">
        <v>7490.3739999999998</v>
      </c>
      <c r="I24" s="12">
        <v>8631.67</v>
      </c>
      <c r="J24" s="32">
        <f t="shared" si="12"/>
        <v>-1141.2960000000003</v>
      </c>
      <c r="K24" s="41">
        <f t="shared" si="13"/>
        <v>-0.13222192229313681</v>
      </c>
      <c r="L24" s="11"/>
      <c r="M24" s="85"/>
    </row>
    <row r="25" spans="2:29" x14ac:dyDescent="0.35">
      <c r="B25" s="79" t="s">
        <v>59</v>
      </c>
      <c r="C25" s="11"/>
      <c r="D25" s="12">
        <v>58433.946000000004</v>
      </c>
      <c r="E25" s="12">
        <v>62640.112000000001</v>
      </c>
      <c r="F25" s="32">
        <f t="shared" si="10"/>
        <v>-4206.1659999999974</v>
      </c>
      <c r="G25" s="41">
        <f t="shared" si="11"/>
        <v>-6.714812387308626E-2</v>
      </c>
      <c r="H25" s="81">
        <v>89636.547999999995</v>
      </c>
      <c r="I25" s="81">
        <v>93960</v>
      </c>
      <c r="J25" s="32">
        <f t="shared" si="12"/>
        <v>-4323.4520000000048</v>
      </c>
      <c r="K25" s="41">
        <f t="shared" si="13"/>
        <v>-4.6013750532141386E-2</v>
      </c>
      <c r="L25" s="11"/>
      <c r="M25" s="85" t="s">
        <v>61</v>
      </c>
    </row>
    <row r="26" spans="2:29" x14ac:dyDescent="0.35">
      <c r="B26" s="79" t="s">
        <v>60</v>
      </c>
      <c r="C26" s="11"/>
      <c r="D26" s="12">
        <v>7309.3209999999999</v>
      </c>
      <c r="E26" s="12">
        <v>9569.74</v>
      </c>
      <c r="F26" s="32">
        <f t="shared" ref="F26" si="14">+D26-E26</f>
        <v>-2260.4189999999999</v>
      </c>
      <c r="G26" s="41">
        <f t="shared" ref="G26" si="15">+IFERROR(F26/E26,0)</f>
        <v>-0.23620484987052939</v>
      </c>
      <c r="H26" s="81">
        <v>18050.775000000001</v>
      </c>
      <c r="I26" s="81">
        <v>19139</v>
      </c>
      <c r="J26" s="32">
        <f t="shared" ref="J26" si="16">+H26-I26</f>
        <v>-1088.2249999999985</v>
      </c>
      <c r="K26" s="41">
        <f t="shared" ref="K26" si="17">+IFERROR(J26/I26,0)</f>
        <v>-5.6859031297350884E-2</v>
      </c>
      <c r="L26" s="11"/>
      <c r="M26" s="17"/>
    </row>
    <row r="27" spans="2:29" x14ac:dyDescent="0.35">
      <c r="B27" s="79" t="s">
        <v>56</v>
      </c>
      <c r="C27" s="11"/>
      <c r="D27" s="12">
        <v>-1813.54</v>
      </c>
      <c r="E27" s="12">
        <v>1545.308</v>
      </c>
      <c r="F27" s="32">
        <f t="shared" si="10"/>
        <v>-3358.848</v>
      </c>
      <c r="G27" s="41">
        <f t="shared" si="11"/>
        <v>-2.1735783416639274</v>
      </c>
      <c r="H27" s="12">
        <f>H20-H21-H22-H23-H24-H25-H26</f>
        <v>-3481.1629999999786</v>
      </c>
      <c r="I27" s="12">
        <v>2319</v>
      </c>
      <c r="J27" s="32">
        <f t="shared" si="12"/>
        <v>-5800.1629999999786</v>
      </c>
      <c r="K27" s="41">
        <f t="shared" si="13"/>
        <v>-2.5011483398016292</v>
      </c>
      <c r="L27" s="11"/>
      <c r="M27" s="17"/>
    </row>
    <row r="28" spans="2:29" x14ac:dyDescent="0.35">
      <c r="B28" s="16" t="s">
        <v>20</v>
      </c>
      <c r="C28" s="16"/>
      <c r="D28" s="16">
        <f>SUM(D16:D20)</f>
        <v>180078.78999999998</v>
      </c>
      <c r="E28" s="16">
        <f>SUM(E16:E20)</f>
        <v>210524.33599999998</v>
      </c>
      <c r="F28" s="33">
        <f>SUM(F16:F20)</f>
        <v>-30445.545999999998</v>
      </c>
      <c r="G28" s="43">
        <f>+IFERROR(F28/E28,0)</f>
        <v>-0.14461770348488356</v>
      </c>
      <c r="H28" s="16">
        <f>SUM(H16:H20)</f>
        <v>296131.11300000001</v>
      </c>
      <c r="I28" s="16">
        <f>SUM(I16:I20)</f>
        <v>327513.261</v>
      </c>
      <c r="J28" s="33">
        <f>SUM(J16:J20)</f>
        <v>-31382.148000000001</v>
      </c>
      <c r="K28" s="43">
        <f t="shared" si="3"/>
        <v>-9.5819472787698826E-2</v>
      </c>
      <c r="L28" s="16"/>
      <c r="M28" s="17"/>
    </row>
    <row r="29" spans="2:29" ht="8.25" customHeight="1" x14ac:dyDescent="0.35">
      <c r="B29" s="18"/>
      <c r="C29" s="18"/>
      <c r="D29" s="11"/>
      <c r="E29" s="11"/>
      <c r="F29" s="34"/>
      <c r="G29" s="45"/>
      <c r="H29" s="11"/>
      <c r="I29" s="11"/>
      <c r="J29" s="34"/>
      <c r="K29" s="45"/>
      <c r="L29" s="11"/>
      <c r="M29" s="17"/>
    </row>
    <row r="30" spans="2:29" s="7" customFormat="1" x14ac:dyDescent="0.35">
      <c r="B30" s="19" t="s">
        <v>21</v>
      </c>
      <c r="C30" s="19"/>
      <c r="D30" s="19">
        <f>D14-D28</f>
        <v>30421.638000000035</v>
      </c>
      <c r="E30" s="19">
        <f>E14-E28</f>
        <v>8763.7680000000109</v>
      </c>
      <c r="F30" s="37">
        <f>F14-F28</f>
        <v>21657.869999999992</v>
      </c>
      <c r="G30" s="46">
        <f>+IFERROR(F30/E30,0)</f>
        <v>2.4712965929723341</v>
      </c>
      <c r="H30" s="19">
        <f>H14-H28</f>
        <v>3553.0009999999311</v>
      </c>
      <c r="I30" s="19">
        <f>I14-I28</f>
        <v>6203.7640000000247</v>
      </c>
      <c r="J30" s="37">
        <f>J14-J28</f>
        <v>-2650.7630000000208</v>
      </c>
      <c r="K30" s="46">
        <f t="shared" si="3"/>
        <v>-0.42728301721342243</v>
      </c>
      <c r="L30" s="19"/>
      <c r="M30" s="38"/>
      <c r="Q30"/>
      <c r="R30" s="11"/>
      <c r="S30" s="11"/>
      <c r="T30" s="53"/>
      <c r="U30" s="53"/>
      <c r="V30" s="11"/>
      <c r="W30" s="11"/>
      <c r="X30" s="11"/>
      <c r="Y30" s="11"/>
      <c r="Z30" s="11"/>
      <c r="AA30" s="20"/>
      <c r="AB30"/>
      <c r="AC30"/>
    </row>
    <row r="31" spans="2:29" ht="8.25" customHeight="1" x14ac:dyDescent="0.35">
      <c r="B31" s="18"/>
      <c r="C31" s="18"/>
      <c r="D31" s="11"/>
      <c r="E31" s="11"/>
      <c r="F31" s="34"/>
      <c r="G31" s="45"/>
      <c r="H31" s="11"/>
      <c r="I31" s="11"/>
      <c r="J31" s="34"/>
      <c r="K31" s="45"/>
      <c r="L31" s="11"/>
      <c r="M31" s="20"/>
    </row>
    <row r="32" spans="2:29" x14ac:dyDescent="0.35">
      <c r="B32" s="11" t="s">
        <v>22</v>
      </c>
      <c r="C32" s="11"/>
      <c r="D32" s="12">
        <v>3767.09</v>
      </c>
      <c r="E32" s="12">
        <v>1703.57</v>
      </c>
      <c r="F32" s="32">
        <f t="shared" ref="F32:F33" si="18">+D32-E32</f>
        <v>2063.5200000000004</v>
      </c>
      <c r="G32" s="41">
        <f t="shared" ref="G32:G36" si="19">+IFERROR(F32/E32,0)</f>
        <v>1.211291581795876</v>
      </c>
      <c r="H32" s="12">
        <f>3758.702+(450*4)</f>
        <v>5558.7020000000002</v>
      </c>
      <c r="I32" s="12">
        <v>2555.35</v>
      </c>
      <c r="J32" s="32"/>
      <c r="K32" s="41">
        <f t="shared" si="3"/>
        <v>0</v>
      </c>
      <c r="L32" s="27"/>
      <c r="M32" s="21"/>
    </row>
    <row r="33" spans="2:13" x14ac:dyDescent="0.35">
      <c r="B33" s="11" t="s">
        <v>23</v>
      </c>
      <c r="C33" s="11"/>
      <c r="D33" s="13">
        <v>-3353.29</v>
      </c>
      <c r="E33" s="13">
        <v>-4379.5600000000004</v>
      </c>
      <c r="F33" s="32">
        <f t="shared" si="18"/>
        <v>1026.2700000000004</v>
      </c>
      <c r="G33" s="42">
        <f t="shared" si="19"/>
        <v>-0.23433175935482112</v>
      </c>
      <c r="H33" s="13">
        <v>-9111.5400000000009</v>
      </c>
      <c r="I33" s="13">
        <v>-8759.1139999999996</v>
      </c>
      <c r="J33" s="32"/>
      <c r="K33" s="42">
        <f t="shared" si="3"/>
        <v>0</v>
      </c>
      <c r="L33" s="28"/>
      <c r="M33" s="22"/>
    </row>
    <row r="34" spans="2:13" x14ac:dyDescent="0.35">
      <c r="B34" s="16" t="s">
        <v>24</v>
      </c>
      <c r="C34" s="16"/>
      <c r="D34" s="16">
        <f>SUM(D32:D33)</f>
        <v>413.80000000000018</v>
      </c>
      <c r="E34" s="16">
        <f>SUM(E32:E33)</f>
        <v>-2675.9900000000007</v>
      </c>
      <c r="F34" s="33">
        <f>SUM(F32:F33)</f>
        <v>3089.7900000000009</v>
      </c>
      <c r="G34" s="43">
        <f t="shared" si="19"/>
        <v>-1.154634359620178</v>
      </c>
      <c r="H34" s="16">
        <f>SUM(H32:H33)</f>
        <v>-3552.8380000000006</v>
      </c>
      <c r="I34" s="16">
        <f>SUM(I32:I33)</f>
        <v>-6203.7639999999992</v>
      </c>
      <c r="J34" s="33">
        <f>SUM(J32:J33)</f>
        <v>0</v>
      </c>
      <c r="K34" s="43">
        <f t="shared" si="3"/>
        <v>0</v>
      </c>
      <c r="L34" s="16"/>
      <c r="M34" s="23"/>
    </row>
    <row r="35" spans="2:13" ht="8.25" customHeight="1" x14ac:dyDescent="0.35">
      <c r="B35" s="18"/>
      <c r="C35" s="18"/>
      <c r="D35" s="11"/>
      <c r="E35" s="11"/>
      <c r="F35" s="34"/>
      <c r="G35" s="47"/>
      <c r="H35" s="11"/>
      <c r="I35" s="11"/>
      <c r="J35" s="34"/>
      <c r="K35" s="47"/>
      <c r="L35" s="11"/>
      <c r="M35" s="23"/>
    </row>
    <row r="36" spans="2:13" ht="15" thickBot="1" x14ac:dyDescent="0.4">
      <c r="B36" s="24" t="s">
        <v>3</v>
      </c>
      <c r="C36" s="24"/>
      <c r="D36" s="24">
        <f>D30+D34</f>
        <v>30835.438000000035</v>
      </c>
      <c r="E36" s="24">
        <f>E30+E34</f>
        <v>6087.7780000000103</v>
      </c>
      <c r="F36" s="35">
        <f>F30+F34</f>
        <v>24747.659999999993</v>
      </c>
      <c r="G36" s="48">
        <f t="shared" si="19"/>
        <v>4.0651383805388352</v>
      </c>
      <c r="H36" s="24">
        <f>H30+H34</f>
        <v>0.16299999993043457</v>
      </c>
      <c r="I36" s="24">
        <f>I30+I34</f>
        <v>2.5465851649641991E-11</v>
      </c>
      <c r="J36" s="35">
        <f>J30+J34</f>
        <v>-2650.7630000000208</v>
      </c>
      <c r="K36" s="48">
        <f t="shared" si="3"/>
        <v>-104090883606372</v>
      </c>
      <c r="L36" s="36"/>
      <c r="M36" s="23"/>
    </row>
    <row r="37" spans="2:13" x14ac:dyDescent="0.35">
      <c r="H37" s="11"/>
      <c r="M37" s="23"/>
    </row>
    <row r="38" spans="2:13" x14ac:dyDescent="0.35">
      <c r="B38" s="7"/>
      <c r="C38" s="7"/>
      <c r="H38" s="11"/>
    </row>
    <row r="39" spans="2:13" ht="15.75" customHeight="1" x14ac:dyDescent="0.35">
      <c r="H39" s="11"/>
      <c r="M39" s="20"/>
    </row>
    <row r="40" spans="2:13" x14ac:dyDescent="0.35">
      <c r="B40" s="54"/>
      <c r="C40" s="54"/>
      <c r="D40" s="55"/>
      <c r="E40" s="55"/>
      <c r="F40" s="86"/>
      <c r="G40" s="86"/>
      <c r="H40" s="82"/>
      <c r="I40" s="55"/>
      <c r="J40" s="86"/>
      <c r="K40" s="86"/>
      <c r="L40" s="56"/>
      <c r="M40" s="57"/>
    </row>
    <row r="41" spans="2:13" ht="8.25" customHeight="1" x14ac:dyDescent="0.35">
      <c r="M41" s="20"/>
    </row>
    <row r="42" spans="2:13" x14ac:dyDescent="0.35">
      <c r="D42" s="11"/>
      <c r="E42" s="11"/>
      <c r="F42" s="34"/>
      <c r="G42" s="45"/>
      <c r="H42" s="11"/>
      <c r="I42" s="11"/>
      <c r="J42" s="34"/>
      <c r="K42" s="45"/>
      <c r="L42" s="11"/>
      <c r="M42" s="21"/>
    </row>
    <row r="43" spans="2:13" x14ac:dyDescent="0.35">
      <c r="F43"/>
      <c r="G43"/>
    </row>
    <row r="44" spans="2:13" x14ac:dyDescent="0.35">
      <c r="F44"/>
      <c r="G44"/>
    </row>
    <row r="45" spans="2:13" x14ac:dyDescent="0.35">
      <c r="F45"/>
      <c r="G45"/>
    </row>
    <row r="46" spans="2:13" x14ac:dyDescent="0.35">
      <c r="F46"/>
      <c r="G46"/>
    </row>
    <row r="47" spans="2:13" x14ac:dyDescent="0.35">
      <c r="F47"/>
      <c r="G47"/>
    </row>
    <row r="48" spans="2:13" x14ac:dyDescent="0.35">
      <c r="F48"/>
      <c r="G48"/>
    </row>
    <row r="49" spans="2:13" x14ac:dyDescent="0.35">
      <c r="F49"/>
      <c r="G49"/>
    </row>
    <row r="50" spans="2:13" ht="17.25" customHeight="1" x14ac:dyDescent="0.35">
      <c r="F50"/>
      <c r="G50"/>
    </row>
    <row r="51" spans="2:13" x14ac:dyDescent="0.35">
      <c r="F51"/>
      <c r="G51"/>
    </row>
    <row r="52" spans="2:13" x14ac:dyDescent="0.35">
      <c r="F52"/>
      <c r="G52"/>
    </row>
    <row r="53" spans="2:13" x14ac:dyDescent="0.35">
      <c r="F53"/>
      <c r="G53"/>
    </row>
    <row r="54" spans="2:13" x14ac:dyDescent="0.35">
      <c r="F54"/>
      <c r="G54"/>
    </row>
    <row r="55" spans="2:13" x14ac:dyDescent="0.35">
      <c r="F55"/>
      <c r="G55"/>
    </row>
    <row r="56" spans="2:13" x14ac:dyDescent="0.35">
      <c r="F56"/>
      <c r="G56"/>
    </row>
    <row r="57" spans="2:13" x14ac:dyDescent="0.35">
      <c r="F57"/>
      <c r="G57"/>
    </row>
    <row r="58" spans="2:13" x14ac:dyDescent="0.35">
      <c r="F58"/>
      <c r="G58"/>
    </row>
    <row r="59" spans="2:13" x14ac:dyDescent="0.35">
      <c r="F59"/>
      <c r="G59"/>
    </row>
    <row r="60" spans="2:13" x14ac:dyDescent="0.35">
      <c r="F60"/>
      <c r="G60"/>
    </row>
    <row r="61" spans="2:13" x14ac:dyDescent="0.35">
      <c r="B61" s="7"/>
      <c r="D61" s="11"/>
      <c r="E61" s="11"/>
      <c r="F61" s="53"/>
      <c r="G61" s="53"/>
      <c r="H61" s="11"/>
      <c r="I61" s="11"/>
      <c r="J61" s="11"/>
      <c r="K61" s="11"/>
      <c r="L61" s="11"/>
      <c r="M61" s="21"/>
    </row>
    <row r="62" spans="2:13" x14ac:dyDescent="0.35">
      <c r="D62" s="11"/>
      <c r="E62" s="11"/>
      <c r="F62" s="53"/>
      <c r="G62" s="53"/>
      <c r="H62" s="11"/>
      <c r="I62" s="11"/>
      <c r="J62" s="11"/>
      <c r="K62" s="11"/>
      <c r="L62" s="11"/>
      <c r="M62" s="20"/>
    </row>
    <row r="63" spans="2:13" x14ac:dyDescent="0.35">
      <c r="B63" s="7"/>
      <c r="M63" s="26"/>
    </row>
    <row r="64" spans="2:13" x14ac:dyDescent="0.35">
      <c r="C64" s="7"/>
    </row>
    <row r="65" spans="2:13" ht="8.25" customHeight="1" x14ac:dyDescent="0.35">
      <c r="B65" s="54"/>
      <c r="M65" s="21"/>
    </row>
    <row r="66" spans="2:13" x14ac:dyDescent="0.35">
      <c r="C66" s="54"/>
      <c r="D66" s="55"/>
      <c r="E66" s="55"/>
      <c r="F66" s="86"/>
      <c r="G66" s="86"/>
      <c r="H66" s="55"/>
      <c r="I66" s="55"/>
      <c r="J66" s="86"/>
      <c r="K66" s="86"/>
      <c r="L66" s="56"/>
      <c r="M66" s="57"/>
    </row>
    <row r="68" spans="2:13" x14ac:dyDescent="0.35">
      <c r="D68" s="11"/>
      <c r="E68" s="11"/>
      <c r="F68" s="34"/>
      <c r="G68" s="45"/>
      <c r="H68" s="11"/>
      <c r="I68" s="11"/>
      <c r="J68" s="11"/>
      <c r="K68" s="11"/>
      <c r="L68" s="11"/>
    </row>
    <row r="69" spans="2:13" x14ac:dyDescent="0.35">
      <c r="D69" s="11"/>
      <c r="E69" s="11"/>
      <c r="F69" s="34"/>
      <c r="G69" s="45"/>
      <c r="H69" s="11"/>
      <c r="I69" s="11"/>
      <c r="J69" s="11"/>
      <c r="K69" s="11"/>
      <c r="L69" s="11"/>
    </row>
    <row r="70" spans="2:13" x14ac:dyDescent="0.35">
      <c r="D70" s="11"/>
      <c r="E70" s="11"/>
      <c r="F70" s="34"/>
      <c r="G70" s="45"/>
      <c r="H70" s="11"/>
      <c r="I70" s="11"/>
      <c r="J70" s="11"/>
      <c r="K70" s="11"/>
      <c r="L70" s="11"/>
    </row>
    <row r="71" spans="2:13" x14ac:dyDescent="0.35">
      <c r="B71" s="14"/>
      <c r="D71" s="11"/>
      <c r="E71" s="11"/>
      <c r="F71" s="34"/>
      <c r="G71" s="45"/>
      <c r="H71" s="11"/>
      <c r="I71" s="11"/>
      <c r="J71" s="11"/>
      <c r="K71" s="11"/>
      <c r="L71" s="11"/>
    </row>
    <row r="72" spans="2:13" x14ac:dyDescent="0.35">
      <c r="B72" s="7"/>
      <c r="D72" s="11"/>
      <c r="E72" s="11"/>
      <c r="F72" s="34"/>
      <c r="G72" s="45"/>
      <c r="H72" s="11"/>
      <c r="I72" s="11"/>
      <c r="J72" s="11"/>
      <c r="K72" s="11"/>
      <c r="L72" s="11"/>
    </row>
    <row r="73" spans="2:13" x14ac:dyDescent="0.35">
      <c r="C73" s="7"/>
      <c r="D73" s="18"/>
      <c r="E73" s="18"/>
      <c r="F73" s="58"/>
      <c r="G73" s="58"/>
      <c r="H73" s="18"/>
      <c r="I73" s="18"/>
      <c r="J73" s="18"/>
      <c r="K73" s="18"/>
      <c r="L73" s="18"/>
    </row>
  </sheetData>
  <mergeCells count="6">
    <mergeCell ref="J66:K66"/>
    <mergeCell ref="F66:G66"/>
    <mergeCell ref="J9:K9"/>
    <mergeCell ref="F9:G9"/>
    <mergeCell ref="F40:G40"/>
    <mergeCell ref="J40:K40"/>
  </mergeCells>
  <dataValidations disablePrompts="1" count="1">
    <dataValidation type="list" allowBlank="1" showInputMessage="1" showErrorMessage="1" sqref="M34:M36" xr:uid="{00000000-0002-0000-0000-000000000000}">
      <formula1>AM</formula1>
    </dataValidation>
  </dataValidations>
  <pageMargins left="0.7" right="0.7" top="0.75" bottom="0.75" header="0.3" footer="0.3"/>
  <pageSetup paperSize="9" orientation="portrait" r:id="rId1"/>
  <ignoredErrors>
    <ignoredError sqref="G14 G28 G30 G34 G3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19"/>
  <sheetViews>
    <sheetView tabSelected="1" workbookViewId="0">
      <selection activeCell="C1" sqref="C1:K1048576"/>
    </sheetView>
  </sheetViews>
  <sheetFormatPr baseColWidth="10" defaultColWidth="11.453125" defaultRowHeight="14.5" x14ac:dyDescent="0.35"/>
  <cols>
    <col min="2" max="2" width="41.26953125" bestFit="1" customWidth="1"/>
    <col min="3" max="11" width="0" hidden="1" customWidth="1"/>
  </cols>
  <sheetData>
    <row r="2" spans="2:16" ht="26.5" thickBot="1" x14ac:dyDescent="0.65">
      <c r="B2" s="59" t="s">
        <v>25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2:16" x14ac:dyDescent="0.35">
      <c r="B3" s="61">
        <v>2024</v>
      </c>
      <c r="C3" s="62" t="s">
        <v>26</v>
      </c>
      <c r="D3" s="62" t="s">
        <v>27</v>
      </c>
      <c r="E3" s="62" t="s">
        <v>28</v>
      </c>
      <c r="F3" s="62" t="s">
        <v>29</v>
      </c>
      <c r="G3" s="62" t="s">
        <v>30</v>
      </c>
      <c r="H3" s="62" t="s">
        <v>31</v>
      </c>
      <c r="I3" s="62" t="s">
        <v>32</v>
      </c>
      <c r="J3" s="62" t="s">
        <v>33</v>
      </c>
      <c r="K3" s="62" t="s">
        <v>34</v>
      </c>
      <c r="L3" s="62" t="s">
        <v>35</v>
      </c>
      <c r="M3" s="62" t="s">
        <v>36</v>
      </c>
      <c r="N3" s="62" t="s">
        <v>37</v>
      </c>
      <c r="O3" s="63" t="s">
        <v>51</v>
      </c>
    </row>
    <row r="4" spans="2:16" x14ac:dyDescent="0.35">
      <c r="B4" s="25" t="s">
        <v>3</v>
      </c>
      <c r="C4" s="64">
        <v>3750.4</v>
      </c>
      <c r="D4" s="64">
        <v>4215.2537599999996</v>
      </c>
      <c r="E4" s="64">
        <v>4371.8999999999996</v>
      </c>
      <c r="F4" s="64">
        <v>2761.0309999999999</v>
      </c>
      <c r="G4" s="64">
        <v>2955.873</v>
      </c>
      <c r="H4" s="64">
        <v>7176.9080000000004</v>
      </c>
      <c r="I4" s="64">
        <v>4918.6000000000004</v>
      </c>
      <c r="J4" s="64">
        <v>165.4</v>
      </c>
      <c r="K4" s="64">
        <v>-674</v>
      </c>
      <c r="L4" s="64">
        <v>-3418</v>
      </c>
      <c r="M4" s="64">
        <v>-11223.026880000001</v>
      </c>
      <c r="N4" s="64">
        <v>-15000</v>
      </c>
      <c r="O4" s="65">
        <f>SUM(C4:N4)</f>
        <v>0.33887999999933527</v>
      </c>
      <c r="P4" s="80"/>
    </row>
    <row r="5" spans="2:16" x14ac:dyDescent="0.35">
      <c r="B5" t="s">
        <v>38</v>
      </c>
      <c r="C5" s="66">
        <v>3074.7852264999997</v>
      </c>
      <c r="D5" s="66">
        <v>3246.4839965000001</v>
      </c>
      <c r="E5" s="66">
        <v>3192.9458343618726</v>
      </c>
      <c r="F5" s="66">
        <v>3271.6952143618723</v>
      </c>
      <c r="G5" s="66">
        <v>3131.7927443618719</v>
      </c>
      <c r="H5" s="66">
        <v>3278.5084182384853</v>
      </c>
      <c r="I5" s="66">
        <v>3291.2088193191971</v>
      </c>
      <c r="J5" s="66">
        <v>3312.5698586488352</v>
      </c>
      <c r="K5" s="66">
        <v>3175.8050303901146</v>
      </c>
      <c r="L5" s="66">
        <v>3239.5389572302106</v>
      </c>
      <c r="M5" s="66">
        <v>3185.1671385386144</v>
      </c>
      <c r="N5" s="66">
        <v>3501.3259959165798</v>
      </c>
      <c r="O5" s="67">
        <f t="shared" ref="O5:O13" si="0">SUM(C5:N5)</f>
        <v>38901.827234367658</v>
      </c>
    </row>
    <row r="6" spans="2:16" x14ac:dyDescent="0.35">
      <c r="B6" t="s">
        <v>39</v>
      </c>
      <c r="C6" s="66">
        <v>-24537</v>
      </c>
      <c r="D6" s="66">
        <v>-22357</v>
      </c>
      <c r="E6" s="66">
        <v>37872</v>
      </c>
      <c r="F6" s="66">
        <v>-14995</v>
      </c>
      <c r="G6" s="66">
        <v>10410</v>
      </c>
      <c r="H6" s="66">
        <v>-21076</v>
      </c>
      <c r="I6" s="66">
        <v>-50</v>
      </c>
      <c r="J6" s="66">
        <v>-4721.009892292117</v>
      </c>
      <c r="K6" s="66"/>
      <c r="L6" s="66"/>
      <c r="M6" s="66"/>
      <c r="N6" s="66"/>
      <c r="O6" s="67">
        <f t="shared" si="0"/>
        <v>-39454.009892292117</v>
      </c>
    </row>
    <row r="7" spans="2:16" x14ac:dyDescent="0.35">
      <c r="B7" t="s">
        <v>40</v>
      </c>
      <c r="C7" s="66">
        <v>11562.916666666668</v>
      </c>
      <c r="D7" s="66">
        <v>7383.732916666665</v>
      </c>
      <c r="E7" s="66">
        <v>-6624.2358333333341</v>
      </c>
      <c r="F7" s="66">
        <v>6620.4729166666666</v>
      </c>
      <c r="G7" s="66">
        <v>-6779.5437499999998</v>
      </c>
      <c r="H7" s="66">
        <v>4049.7895833333341</v>
      </c>
      <c r="I7" s="66">
        <v>6966.4562500000002</v>
      </c>
      <c r="J7" s="66">
        <v>6966.4562500000002</v>
      </c>
      <c r="K7" s="66">
        <v>-7008.5437499999998</v>
      </c>
      <c r="L7" s="66">
        <v>7041.4562500000002</v>
      </c>
      <c r="M7" s="66">
        <v>-6708.5437499999998</v>
      </c>
      <c r="N7" s="66">
        <v>7041.4562500000002</v>
      </c>
      <c r="O7" s="67">
        <f t="shared" si="0"/>
        <v>30511.869999999995</v>
      </c>
    </row>
    <row r="8" spans="2:16" x14ac:dyDescent="0.35">
      <c r="B8" s="6" t="s">
        <v>41</v>
      </c>
      <c r="C8" s="68">
        <f>C4+C5+C6+C7</f>
        <v>-6148.8981068333342</v>
      </c>
      <c r="D8" s="68">
        <f t="shared" ref="D8:N8" si="1">D4+D5+D6+D7</f>
        <v>-7511.5293268333362</v>
      </c>
      <c r="E8" s="68">
        <f t="shared" si="1"/>
        <v>38812.610001028537</v>
      </c>
      <c r="F8" s="68">
        <f t="shared" si="1"/>
        <v>-2341.8008689714616</v>
      </c>
      <c r="G8" s="68">
        <f t="shared" si="1"/>
        <v>9718.1219943618707</v>
      </c>
      <c r="H8" s="68">
        <f t="shared" si="1"/>
        <v>-6570.7939984281811</v>
      </c>
      <c r="I8" s="68">
        <f t="shared" si="1"/>
        <v>15126.265069319197</v>
      </c>
      <c r="J8" s="68">
        <f t="shared" si="1"/>
        <v>5723.416216356718</v>
      </c>
      <c r="K8" s="68">
        <f t="shared" si="1"/>
        <v>-4506.7387196098853</v>
      </c>
      <c r="L8" s="68">
        <f t="shared" si="1"/>
        <v>6862.9952072302112</v>
      </c>
      <c r="M8" s="68">
        <f t="shared" si="1"/>
        <v>-14746.403491461388</v>
      </c>
      <c r="N8" s="68">
        <f t="shared" si="1"/>
        <v>-4457.2177540834191</v>
      </c>
      <c r="O8" s="67">
        <f t="shared" si="0"/>
        <v>29960.026222075521</v>
      </c>
    </row>
    <row r="9" spans="2:16" x14ac:dyDescent="0.35">
      <c r="B9" t="s">
        <v>42</v>
      </c>
      <c r="C9" s="66">
        <v>-7445.8017500000005</v>
      </c>
      <c r="D9" s="66">
        <v>-8831.4992300000013</v>
      </c>
      <c r="E9" s="66">
        <v>-20503.734999999997</v>
      </c>
      <c r="F9" s="66">
        <v>-2275.6459999999997</v>
      </c>
      <c r="G9" s="66">
        <v>-5636.6980000000003</v>
      </c>
      <c r="H9" s="66">
        <v>-4074.9629999999997</v>
      </c>
      <c r="I9" s="66">
        <v>-11254.588</v>
      </c>
      <c r="J9" s="66">
        <v>0</v>
      </c>
      <c r="K9" s="66">
        <v>-3290.0050000000001</v>
      </c>
      <c r="L9" s="66">
        <v>-8184.8559999999998</v>
      </c>
      <c r="M9" s="66">
        <v>-9808.2961999999989</v>
      </c>
      <c r="N9" s="66">
        <v>-7460.89</v>
      </c>
      <c r="O9" s="67">
        <f t="shared" si="0"/>
        <v>-88766.978180000006</v>
      </c>
    </row>
    <row r="10" spans="2:16" x14ac:dyDescent="0.35">
      <c r="B10" s="6" t="s">
        <v>43</v>
      </c>
      <c r="C10" s="68">
        <f>C9</f>
        <v>-7445.8017500000005</v>
      </c>
      <c r="D10" s="68">
        <f t="shared" ref="D10:N10" si="2">D9</f>
        <v>-8831.4992300000013</v>
      </c>
      <c r="E10" s="68">
        <f t="shared" si="2"/>
        <v>-20503.734999999997</v>
      </c>
      <c r="F10" s="68">
        <f t="shared" si="2"/>
        <v>-2275.6459999999997</v>
      </c>
      <c r="G10" s="68">
        <f t="shared" si="2"/>
        <v>-5636.6980000000003</v>
      </c>
      <c r="H10" s="68">
        <f t="shared" si="2"/>
        <v>-4074.9629999999997</v>
      </c>
      <c r="I10" s="68">
        <f t="shared" si="2"/>
        <v>-11254.588</v>
      </c>
      <c r="J10" s="68">
        <f t="shared" si="2"/>
        <v>0</v>
      </c>
      <c r="K10" s="68">
        <f t="shared" si="2"/>
        <v>-3290.0050000000001</v>
      </c>
      <c r="L10" s="68">
        <f t="shared" si="2"/>
        <v>-8184.8559999999998</v>
      </c>
      <c r="M10" s="68">
        <f t="shared" si="2"/>
        <v>-9808.2961999999989</v>
      </c>
      <c r="N10" s="68">
        <f t="shared" si="2"/>
        <v>-7460.89</v>
      </c>
      <c r="O10" s="67">
        <f t="shared" si="0"/>
        <v>-88766.978180000006</v>
      </c>
    </row>
    <row r="11" spans="2:16" x14ac:dyDescent="0.35">
      <c r="B11" t="s">
        <v>44</v>
      </c>
      <c r="C11" s="66"/>
      <c r="D11" s="66"/>
      <c r="E11" s="66">
        <v>85100</v>
      </c>
      <c r="F11" s="66"/>
      <c r="G11" s="66"/>
      <c r="H11" s="66"/>
      <c r="I11" s="66"/>
      <c r="J11" s="66">
        <v>69900</v>
      </c>
      <c r="K11" s="66"/>
      <c r="L11" s="66"/>
      <c r="M11" s="66"/>
      <c r="N11" s="66"/>
      <c r="O11" s="67">
        <f t="shared" si="0"/>
        <v>155000</v>
      </c>
    </row>
    <row r="12" spans="2:16" x14ac:dyDescent="0.35">
      <c r="B12" t="s">
        <v>45</v>
      </c>
      <c r="C12" s="66"/>
      <c r="D12" s="66"/>
      <c r="E12" s="66"/>
      <c r="F12" s="66"/>
      <c r="G12" s="66"/>
      <c r="H12" s="66"/>
      <c r="I12" s="66">
        <v>-15000</v>
      </c>
      <c r="J12" s="66"/>
      <c r="K12" s="66"/>
      <c r="L12" s="66"/>
      <c r="M12" s="66"/>
      <c r="N12" s="66">
        <v>-15000</v>
      </c>
      <c r="O12" s="67">
        <f t="shared" si="0"/>
        <v>-30000</v>
      </c>
    </row>
    <row r="13" spans="2:16" x14ac:dyDescent="0.35">
      <c r="B13" s="69" t="s">
        <v>46</v>
      </c>
      <c r="C13" s="70">
        <f>C11+C12</f>
        <v>0</v>
      </c>
      <c r="D13" s="70">
        <f t="shared" ref="D13:M13" si="3">D11+D12</f>
        <v>0</v>
      </c>
      <c r="E13" s="70">
        <f t="shared" si="3"/>
        <v>85100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-15000</v>
      </c>
      <c r="J13" s="70">
        <f t="shared" si="3"/>
        <v>69900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0">
        <f>N11+N12</f>
        <v>-15000</v>
      </c>
      <c r="O13" s="71">
        <f t="shared" si="0"/>
        <v>125000</v>
      </c>
    </row>
    <row r="14" spans="2:16" ht="15" thickBot="1" x14ac:dyDescent="0.4">
      <c r="B14" s="60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</row>
    <row r="15" spans="2:16" x14ac:dyDescent="0.35">
      <c r="B15" s="6" t="s">
        <v>47</v>
      </c>
      <c r="C15" s="73">
        <f>C8+C10+C13</f>
        <v>-13594.699856833335</v>
      </c>
      <c r="D15" s="73">
        <f t="shared" ref="D15:N15" si="4">D8+D10+D13</f>
        <v>-16343.028556833338</v>
      </c>
      <c r="E15" s="73">
        <f t="shared" si="4"/>
        <v>103408.87500102854</v>
      </c>
      <c r="F15" s="73">
        <f t="shared" si="4"/>
        <v>-4617.4468689714613</v>
      </c>
      <c r="G15" s="73">
        <f t="shared" si="4"/>
        <v>4081.4239943618704</v>
      </c>
      <c r="H15" s="73">
        <f t="shared" si="4"/>
        <v>-10645.75699842818</v>
      </c>
      <c r="I15" s="73">
        <f t="shared" si="4"/>
        <v>-11128.322930680803</v>
      </c>
      <c r="J15" s="73">
        <f t="shared" si="4"/>
        <v>75623.416216356723</v>
      </c>
      <c r="K15" s="73">
        <f t="shared" si="4"/>
        <v>-7796.7437196098854</v>
      </c>
      <c r="L15" s="73">
        <f t="shared" si="4"/>
        <v>-1321.8607927697885</v>
      </c>
      <c r="M15" s="73">
        <f t="shared" si="4"/>
        <v>-24554.699691461385</v>
      </c>
      <c r="N15" s="73">
        <f t="shared" si="4"/>
        <v>-26918.107754083419</v>
      </c>
      <c r="O15" s="74">
        <f>SUM(C15:N15)</f>
        <v>66193.048042075548</v>
      </c>
    </row>
    <row r="16" spans="2:16" x14ac:dyDescent="0.35">
      <c r="B16" s="6" t="s">
        <v>48</v>
      </c>
      <c r="C16" s="73">
        <v>63368</v>
      </c>
      <c r="D16" s="73">
        <f>C17</f>
        <v>49773.300143166663</v>
      </c>
      <c r="E16" s="73">
        <f t="shared" ref="E16:N16" si="5">D17</f>
        <v>33430.271586333329</v>
      </c>
      <c r="F16" s="73">
        <f t="shared" si="5"/>
        <v>136839.14658736187</v>
      </c>
      <c r="G16" s="73">
        <f t="shared" si="5"/>
        <v>132221.69971839042</v>
      </c>
      <c r="H16" s="73">
        <f t="shared" si="5"/>
        <v>136303.12371275228</v>
      </c>
      <c r="I16" s="73">
        <f t="shared" si="5"/>
        <v>125657.3667143241</v>
      </c>
      <c r="J16" s="73">
        <f t="shared" si="5"/>
        <v>114529.0437836433</v>
      </c>
      <c r="K16" s="73">
        <f t="shared" si="5"/>
        <v>190152.46000000002</v>
      </c>
      <c r="L16" s="73">
        <f t="shared" si="5"/>
        <v>182355.71628039013</v>
      </c>
      <c r="M16" s="73">
        <f t="shared" si="5"/>
        <v>181033.85548762034</v>
      </c>
      <c r="N16" s="73">
        <f t="shared" si="5"/>
        <v>156479.15579615894</v>
      </c>
      <c r="O16" s="67"/>
    </row>
    <row r="17" spans="2:15" ht="15" thickBot="1" x14ac:dyDescent="0.4">
      <c r="B17" s="75" t="s">
        <v>50</v>
      </c>
      <c r="C17" s="76">
        <f>C15+C16</f>
        <v>49773.300143166663</v>
      </c>
      <c r="D17" s="76">
        <f t="shared" ref="D17:N17" si="6">D15+D16</f>
        <v>33430.271586333329</v>
      </c>
      <c r="E17" s="76">
        <f t="shared" si="6"/>
        <v>136839.14658736187</v>
      </c>
      <c r="F17" s="76">
        <f t="shared" si="6"/>
        <v>132221.69971839042</v>
      </c>
      <c r="G17" s="76">
        <f t="shared" si="6"/>
        <v>136303.12371275228</v>
      </c>
      <c r="H17" s="76">
        <f t="shared" si="6"/>
        <v>125657.3667143241</v>
      </c>
      <c r="I17" s="76">
        <f t="shared" si="6"/>
        <v>114529.0437836433</v>
      </c>
      <c r="J17" s="76">
        <f t="shared" si="6"/>
        <v>190152.46000000002</v>
      </c>
      <c r="K17" s="76">
        <f t="shared" si="6"/>
        <v>182355.71628039013</v>
      </c>
      <c r="L17" s="76">
        <f t="shared" si="6"/>
        <v>181033.85548762034</v>
      </c>
      <c r="M17" s="76">
        <f t="shared" si="6"/>
        <v>156479.15579615894</v>
      </c>
      <c r="N17" s="76">
        <f t="shared" si="6"/>
        <v>129561.04804207552</v>
      </c>
      <c r="O17" s="77"/>
    </row>
    <row r="18" spans="2:15" x14ac:dyDescent="0.35">
      <c r="B18" s="78" t="s">
        <v>49</v>
      </c>
      <c r="F18" s="84"/>
    </row>
    <row r="19" spans="2:15" x14ac:dyDescent="0.35">
      <c r="F19" s="8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0BC7C95D0C844FA380885253AF7DDE" ma:contentTypeVersion="2" ma:contentTypeDescription="Opprett et nytt dokument." ma:contentTypeScope="" ma:versionID="8e1e19733503b99ce9bcd92ce5172f92">
  <xsd:schema xmlns:xsd="http://www.w3.org/2001/XMLSchema" xmlns:xs="http://www.w3.org/2001/XMLSchema" xmlns:p="http://schemas.microsoft.com/office/2006/metadata/properties" xmlns:ns2="28f7e540-31cf-4142-8b23-258f74960bbf" targetNamespace="http://schemas.microsoft.com/office/2006/metadata/properties" ma:root="true" ma:fieldsID="7bedb56901752342e881f5ddcc0078c4" ns2:_="">
    <xsd:import namespace="28f7e540-31cf-4142-8b23-258f74960bb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7e540-31cf-4142-8b23-258f74960bb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8f7e540-31cf-4142-8b23-258f74960bb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93C47B4-CDF5-4D27-9C06-917CA64B3122}"/>
</file>

<file path=customXml/itemProps2.xml><?xml version="1.0" encoding="utf-8"?>
<ds:datastoreItem xmlns:ds="http://schemas.openxmlformats.org/officeDocument/2006/customXml" ds:itemID="{D24EC7B3-69D4-45C5-AFAD-4EF09025E4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98CD63-3928-44AC-9B28-B9EFC3097AF0}">
  <ds:schemaRefs>
    <ds:schemaRef ds:uri="96d33860-96dd-4645-81ed-a663097294f8"/>
    <ds:schemaRef ds:uri="http://purl.org/dc/terms/"/>
    <ds:schemaRef ds:uri="http://purl.org/dc/dcmitype/"/>
    <ds:schemaRef ds:uri="cbf4f87e-b003-4380-b85b-e6f5be69c6d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5b906c1f-19d2-4ac1-bea8-1ddf524e35b3}" enabled="1" method="Standard" siteId="{7f8e4cf0-71fb-489c-a336-3f9252a6390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Rapportering resultat 2024</vt:lpstr>
      <vt:lpstr>Kontantstrømsprognose 2024</vt:lpstr>
    </vt:vector>
  </TitlesOfParts>
  <Manager/>
  <Company>Helse Sør-Øst RHF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atruud</dc:creator>
  <cp:keywords/>
  <dc:description/>
  <cp:lastModifiedBy>Annveig Broen</cp:lastModifiedBy>
  <cp:revision/>
  <dcterms:created xsi:type="dcterms:W3CDTF">2016-02-24T13:21:01Z</dcterms:created>
  <dcterms:modified xsi:type="dcterms:W3CDTF">2024-09-10T06:32:11Z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0x010100C50BC7C95D0C844FA380885253AF7DDE</vt:lpwstr>
  </property>
  <property fmtid="{D5CDD505-2E9C-101B-9397-08002B2CF9AE}" pid="3" name="MSIP_Label_5b906c1f-19d2-4ac1-bea8-1ddf524e35b3_Enabled">
    <vt:lpwstr>true</vt:lpwstr>
  </property>
  <property fmtid="{D5CDD505-2E9C-101B-9397-08002B2CF9AE}" pid="4" name="MSIP_Label_5b906c1f-19d2-4ac1-bea8-1ddf524e35b3_SetDate">
    <vt:lpwstr>2023-05-11T22:56:42Z</vt:lpwstr>
  </property>
  <property fmtid="{D5CDD505-2E9C-101B-9397-08002B2CF9AE}" pid="5" name="MSIP_Label_5b906c1f-19d2-4ac1-bea8-1ddf524e35b3_Method">
    <vt:lpwstr>Standard</vt:lpwstr>
  </property>
  <property fmtid="{D5CDD505-2E9C-101B-9397-08002B2CF9AE}" pid="6" name="MSIP_Label_5b906c1f-19d2-4ac1-bea8-1ddf524e35b3_Name">
    <vt:lpwstr>Internal</vt:lpwstr>
  </property>
  <property fmtid="{D5CDD505-2E9C-101B-9397-08002B2CF9AE}" pid="7" name="MSIP_Label_5b906c1f-19d2-4ac1-bea8-1ddf524e35b3_SiteId">
    <vt:lpwstr>7f8e4cf0-71fb-489c-a336-3f9252a63908</vt:lpwstr>
  </property>
  <property fmtid="{D5CDD505-2E9C-101B-9397-08002B2CF9AE}" pid="8" name="MSIP_Label_5b906c1f-19d2-4ac1-bea8-1ddf524e35b3_ActionId">
    <vt:lpwstr>5b914714-417c-49c5-b617-10fbf6068c3c</vt:lpwstr>
  </property>
  <property fmtid="{D5CDD505-2E9C-101B-9397-08002B2CF9AE}" pid="9" name="MSIP_Label_5b906c1f-19d2-4ac1-bea8-1ddf524e35b3_ContentBits">
    <vt:lpwstr>0</vt:lpwstr>
  </property>
  <property fmtid="{D5CDD505-2E9C-101B-9397-08002B2CF9AE}" pid="10" name="MediaServiceImageTags">
    <vt:lpwstr/>
  </property>
  <property fmtid="{D5CDD505-2E9C-101B-9397-08002B2CF9AE}" pid="11" name="Order">
    <vt:r8>43900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</Properties>
</file>